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arni\Planisa Dropbox\MARCELO CARNIELO\MARCELO\ARTIGOS\ARTIGO 2025\"/>
    </mc:Choice>
  </mc:AlternateContent>
  <xr:revisionPtr revIDLastSave="0" documentId="13_ncr:1_{C38DDAAE-62C7-4D11-B445-BE2CF597A3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eoplasias" sheetId="1" r:id="rId1"/>
    <sheet name="Brasi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2" l="1"/>
  <c r="B18" i="2"/>
  <c r="B17" i="2"/>
  <c r="B7" i="2"/>
  <c r="B64" i="2" s="1"/>
  <c r="B5" i="2"/>
  <c r="B10" i="2"/>
  <c r="B9" i="2"/>
  <c r="B26" i="2"/>
  <c r="B27" i="2" s="1"/>
  <c r="B66" i="2"/>
  <c r="B65" i="2"/>
  <c r="B28" i="2"/>
  <c r="B57" i="2"/>
  <c r="B53" i="2"/>
  <c r="B46" i="2"/>
  <c r="B44" i="2"/>
  <c r="B41" i="2"/>
  <c r="B39" i="2"/>
  <c r="B40" i="2" s="1"/>
  <c r="B33" i="2"/>
  <c r="B31" i="2"/>
  <c r="B19" i="2"/>
  <c r="B14" i="2"/>
  <c r="B12" i="2"/>
  <c r="B13" i="2" s="1"/>
  <c r="D52" i="1"/>
  <c r="C52" i="1"/>
  <c r="D50" i="1"/>
  <c r="C50" i="1"/>
  <c r="D44" i="1"/>
  <c r="D46" i="1" s="1"/>
  <c r="C44" i="1"/>
  <c r="C46" i="1" s="1"/>
  <c r="D41" i="1"/>
  <c r="C41" i="1"/>
  <c r="D36" i="1"/>
  <c r="D30" i="1"/>
  <c r="D33" i="1"/>
  <c r="D35" i="1" s="1"/>
  <c r="C33" i="1"/>
  <c r="C35" i="1" s="1"/>
  <c r="D24" i="1"/>
  <c r="C24" i="1"/>
  <c r="C27" i="1"/>
  <c r="C29" i="1" s="1"/>
  <c r="D27" i="1"/>
  <c r="D29" i="1" s="1"/>
  <c r="D16" i="1"/>
  <c r="D18" i="1" s="1"/>
  <c r="C16" i="1"/>
  <c r="C18" i="1" s="1"/>
  <c r="D10" i="1"/>
  <c r="D12" i="1" s="1"/>
  <c r="C10" i="1"/>
  <c r="C12" i="1" s="1"/>
  <c r="D7" i="1"/>
  <c r="C7" i="1"/>
  <c r="D53" i="1"/>
  <c r="C53" i="1"/>
  <c r="D47" i="1"/>
  <c r="C47" i="1"/>
  <c r="C36" i="1"/>
  <c r="C30" i="1"/>
  <c r="D19" i="1"/>
  <c r="C19" i="1"/>
  <c r="D13" i="1"/>
  <c r="C13" i="1"/>
  <c r="E5" i="1"/>
  <c r="E39" i="1"/>
  <c r="E22" i="1"/>
  <c r="B63" i="2" l="1"/>
  <c r="B45" i="2"/>
  <c r="B34" i="2"/>
  <c r="B36" i="2" s="1"/>
  <c r="B20" i="2"/>
  <c r="B22" i="2" s="1"/>
  <c r="B29" i="2"/>
  <c r="B47" i="2"/>
  <c r="B42" i="2"/>
  <c r="B49" i="2" s="1"/>
  <c r="B15" i="2"/>
  <c r="D37" i="1"/>
  <c r="C54" i="1"/>
  <c r="D54" i="1"/>
  <c r="C37" i="1"/>
  <c r="D20" i="1"/>
  <c r="C20" i="1"/>
  <c r="B56" i="2" l="1"/>
  <c r="B58" i="2" s="1"/>
  <c r="B52" i="2"/>
  <c r="B54" i="2" s="1"/>
  <c r="B60" i="2" l="1"/>
</calcChain>
</file>

<file path=xl/sharedStrings.xml><?xml version="1.0" encoding="utf-8"?>
<sst xmlns="http://schemas.openxmlformats.org/spreadsheetml/2006/main" count="202" uniqueCount="105">
  <si>
    <t>Variáveis</t>
  </si>
  <si>
    <t>Número de internações por CA de mama</t>
  </si>
  <si>
    <t>Diárias realizadas em CA de mama</t>
  </si>
  <si>
    <t>Número de internações por CA de próstata</t>
  </si>
  <si>
    <t>Diárias realizadas em CA de próstata</t>
  </si>
  <si>
    <t>Número de internações por CA de pele não melanoma</t>
  </si>
  <si>
    <t>Diárias realizadas em CA de pele não melanoma</t>
  </si>
  <si>
    <t>Número de internações por CA de mama - SUS</t>
  </si>
  <si>
    <t>Diárias realizadas em CA de mama - SUS</t>
  </si>
  <si>
    <t>Número de internações por CA de mama - SSUPLEM</t>
  </si>
  <si>
    <t>Diárias realizadas em CA de mama  - SSUPLEM</t>
  </si>
  <si>
    <t>Número de internações por CA de próstata - SUS</t>
  </si>
  <si>
    <t>Diárias realizadas em CA de próstata - SUS</t>
  </si>
  <si>
    <t>Número de internações por CA de próstata  - SSUPLEM</t>
  </si>
  <si>
    <t>Diárias realizadas em CA de próstata  - SSUPLEM</t>
  </si>
  <si>
    <t>Número de internações por CA de pele não melanoma - SUS</t>
  </si>
  <si>
    <t>Diárias realizadas em CA de pele não melanoma - SUS</t>
  </si>
  <si>
    <t>Número de internações por CA de pele não melanoma  - SSUPLEM</t>
  </si>
  <si>
    <t>Diárias realizadas em CA de pele não melanoma  - SSUPLEM</t>
  </si>
  <si>
    <t>Total de altas codificadas na Plataforma DRG Brasil</t>
  </si>
  <si>
    <t>Proporção no total das altas codificadas</t>
  </si>
  <si>
    <t>Aumento 2020 / 2024</t>
  </si>
  <si>
    <t>x</t>
  </si>
  <si>
    <t>Total de hospitais</t>
  </si>
  <si>
    <t>Hospitais privados (%)</t>
  </si>
  <si>
    <t>Percentual de hospitais por estado</t>
  </si>
  <si>
    <t>DF</t>
  </si>
  <si>
    <t>GO</t>
  </si>
  <si>
    <t>MS</t>
  </si>
  <si>
    <t>MT</t>
  </si>
  <si>
    <t>BA</t>
  </si>
  <si>
    <t>CE</t>
  </si>
  <si>
    <t>MA</t>
  </si>
  <si>
    <t>PB</t>
  </si>
  <si>
    <t>PE</t>
  </si>
  <si>
    <t>RN</t>
  </si>
  <si>
    <t>AP</t>
  </si>
  <si>
    <t>PA</t>
  </si>
  <si>
    <t>RO</t>
  </si>
  <si>
    <t>ES</t>
  </si>
  <si>
    <t>MG</t>
  </si>
  <si>
    <t>RJ</t>
  </si>
  <si>
    <t>SP</t>
  </si>
  <si>
    <t>PR</t>
  </si>
  <si>
    <t>RS</t>
  </si>
  <si>
    <t>SC</t>
  </si>
  <si>
    <t>Centro-Oeste</t>
  </si>
  <si>
    <t>Nordeste</t>
  </si>
  <si>
    <t>Norte</t>
  </si>
  <si>
    <t>Sudeste</t>
  </si>
  <si>
    <t>Sul</t>
  </si>
  <si>
    <t>Percentual de hospitais por região</t>
  </si>
  <si>
    <t>Hospitais com atendimento ao SUS (filantrópicos / públicos) (%)</t>
  </si>
  <si>
    <t>Custo KPIH Planisa, ano 2024 - Hospitais Públicos</t>
  </si>
  <si>
    <t>Custo KPIH Planisa, ano 2024 - Hospitais Privados</t>
  </si>
  <si>
    <t>Custo por diária - hospitais SUS - Percentil 50</t>
  </si>
  <si>
    <t xml:space="preserve">Custo Total </t>
  </si>
  <si>
    <t xml:space="preserve">Sub-Total </t>
  </si>
  <si>
    <t>Custo por diária - hospitais Privados - Percentil 50</t>
  </si>
  <si>
    <t xml:space="preserve">Total </t>
  </si>
  <si>
    <t>Média de Permanência</t>
  </si>
  <si>
    <t>Custo por paciente</t>
  </si>
  <si>
    <t>Custo paciente</t>
  </si>
  <si>
    <t>https://www.ans.gov.br/anstabnet/cgi-bin/tabnet?dados/tabnet_br.def</t>
  </si>
  <si>
    <t>https://app.powerbi.com/view?r=eyJrIjoiZWI3ZjEyMGEtZTRkOS00YWM2LTgyNGUtMmZhOGIwNmU5YjQzIiwidCI6IjlkYmE0ODBjLTRmYTctNDJmNC1iYmEzLTBmYjEzNzVmYmU1ZiJ9</t>
  </si>
  <si>
    <t>internações no SUS</t>
  </si>
  <si>
    <t>internações na saúde suplementar</t>
  </si>
  <si>
    <t>http://tabnet.datasus.gov.br/cgi/tabcgi.exe?sih/cnv/sxuf.def</t>
  </si>
  <si>
    <t xml:space="preserve">razão de internação com câncer de mama SUS </t>
  </si>
  <si>
    <t>Total de Internações SUS</t>
  </si>
  <si>
    <t>média de Permanência SUS</t>
  </si>
  <si>
    <t>diárias consumidas SUS</t>
  </si>
  <si>
    <t>CÂNCER DE MAMA</t>
  </si>
  <si>
    <t>razão de internação com câncer de mama SS</t>
  </si>
  <si>
    <t>Total de Internações SS</t>
  </si>
  <si>
    <t>média de Permanência SS</t>
  </si>
  <si>
    <t>diárias consumidas SS</t>
  </si>
  <si>
    <t>CÂNCER DE PROSTATA</t>
  </si>
  <si>
    <t xml:space="preserve">razão de internação com câncer de prostata SUS </t>
  </si>
  <si>
    <t>razão de internação com câncer de prostata SS</t>
  </si>
  <si>
    <t>CÂNCER DE PELE NÃO MELANOMA</t>
  </si>
  <si>
    <t xml:space="preserve">razão de internação com câncer de pele não melanoma SUS </t>
  </si>
  <si>
    <t>razão de internação com câncer de pele não melanoma SS</t>
  </si>
  <si>
    <t>Total de diarias consumidas SUS</t>
  </si>
  <si>
    <t>Total de diarias consumidas SS</t>
  </si>
  <si>
    <t>Custo com diária SUS</t>
  </si>
  <si>
    <t>Custo total SUS</t>
  </si>
  <si>
    <t xml:space="preserve">Custo Total Geral </t>
  </si>
  <si>
    <t>Custo com diária SS</t>
  </si>
  <si>
    <t>Custo total SS</t>
  </si>
  <si>
    <t>TOTAL</t>
  </si>
  <si>
    <t>CUSTO TOTAL COM INTERNACAO DOS CANCERES: MAMA, PROSTATA E PELE NÃO MELANOMA - 2024</t>
  </si>
  <si>
    <t>beneficiarios - DEZ/2024</t>
  </si>
  <si>
    <t>Outros Achados</t>
  </si>
  <si>
    <t xml:space="preserve">razao de internação por câncer de mama saude suplementar </t>
  </si>
  <si>
    <t>razao de internação por câncer de mama SUS</t>
  </si>
  <si>
    <t>http://tabnet.datasus.gov.br/cgi/tabcgi.exe?sih/cnv/nibr.def</t>
  </si>
  <si>
    <t xml:space="preserve">razao de internação por câncer de prostata saude suplementar </t>
  </si>
  <si>
    <t>razao de internação por câncer de prostata SUS</t>
  </si>
  <si>
    <t>internações</t>
  </si>
  <si>
    <t>Custo por diária SUS</t>
  </si>
  <si>
    <t>Custo por diária SS</t>
  </si>
  <si>
    <t>beneficiarios - DEZ/2023</t>
  </si>
  <si>
    <t>internações na saúde suplementar - 2024 (estimativa)</t>
  </si>
  <si>
    <t xml:space="preserve">taxa de internação na saude suplementar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</si>
</sst>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  <numFmt numFmtId="167" formatCode="#,##0.0"/>
    <numFmt numFmtId="168" formatCode="_-* #,##0.0_-;\-* #,##0.0_-;_-* &quot;-&quot;??_-;_-@_-"/>
    <numFmt numFmtId="169" formatCode="_-* #,##0_-;\-* #,##0_-;_-* &quot;-&quot;?_-;_-@_-"/>
    <numFmt numFmtId="170" formatCode="_-&quot;R$&quot;\ * #,##0_-;\-&quot;R$&quot;\ * #,##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1" fillId="5" borderId="1" xfId="0" applyFont="1" applyFill="1" applyBorder="1" applyAlignment="1">
      <alignment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10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9" fontId="1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44" fontId="1" fillId="2" borderId="1" xfId="2" applyFont="1" applyFill="1" applyBorder="1" applyAlignment="1">
      <alignment horizontal="right" vertical="center"/>
    </xf>
    <xf numFmtId="166" fontId="1" fillId="2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166" fontId="2" fillId="2" borderId="1" xfId="1" applyNumberFormat="1" applyFont="1" applyFill="1" applyBorder="1" applyAlignment="1">
      <alignment horizontal="right" vertical="center"/>
    </xf>
    <xf numFmtId="9" fontId="2" fillId="8" borderId="1" xfId="0" applyNumberFormat="1" applyFont="1" applyFill="1" applyBorder="1" applyAlignment="1">
      <alignment horizontal="center" vertical="center"/>
    </xf>
    <xf numFmtId="44" fontId="1" fillId="3" borderId="1" xfId="2" applyFont="1" applyFill="1" applyBorder="1" applyAlignment="1">
      <alignment horizontal="right" vertical="center"/>
    </xf>
    <xf numFmtId="44" fontId="1" fillId="4" borderId="1" xfId="2" applyFont="1" applyFill="1" applyBorder="1" applyAlignment="1">
      <alignment horizontal="right" vertical="center"/>
    </xf>
    <xf numFmtId="1" fontId="2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7" fontId="1" fillId="2" borderId="1" xfId="0" applyNumberFormat="1" applyFont="1" applyFill="1" applyBorder="1" applyAlignment="1">
      <alignment horizontal="right" vertical="center"/>
    </xf>
    <xf numFmtId="164" fontId="2" fillId="8" borderId="1" xfId="0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right" vertical="center"/>
    </xf>
    <xf numFmtId="167" fontId="1" fillId="3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167" fontId="1" fillId="4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168" fontId="0" fillId="0" borderId="0" xfId="1" applyNumberFormat="1" applyFont="1"/>
    <xf numFmtId="166" fontId="0" fillId="0" borderId="0" xfId="1" applyNumberFormat="1" applyFont="1"/>
    <xf numFmtId="164" fontId="0" fillId="0" borderId="0" xfId="3" applyNumberFormat="1" applyFont="1"/>
    <xf numFmtId="0" fontId="0" fillId="0" borderId="0" xfId="0" applyAlignment="1">
      <alignment horizontal="center"/>
    </xf>
    <xf numFmtId="10" fontId="0" fillId="0" borderId="0" xfId="3" applyNumberFormat="1" applyFont="1"/>
    <xf numFmtId="166" fontId="0" fillId="0" borderId="0" xfId="0" applyNumberFormat="1"/>
    <xf numFmtId="165" fontId="0" fillId="0" borderId="0" xfId="0" applyNumberFormat="1"/>
    <xf numFmtId="169" fontId="0" fillId="0" borderId="0" xfId="0" applyNumberFormat="1"/>
    <xf numFmtId="44" fontId="0" fillId="0" borderId="0" xfId="0" applyNumberFormat="1"/>
    <xf numFmtId="169" fontId="7" fillId="0" borderId="0" xfId="0" applyNumberFormat="1" applyFont="1"/>
    <xf numFmtId="0" fontId="7" fillId="0" borderId="0" xfId="0" applyFont="1" applyAlignment="1">
      <alignment horizontal="center"/>
    </xf>
    <xf numFmtId="10" fontId="1" fillId="0" borderId="0" xfId="3" applyNumberFormat="1" applyFont="1" applyAlignment="1">
      <alignment vertical="center"/>
    </xf>
    <xf numFmtId="0" fontId="0" fillId="10" borderId="0" xfId="0" applyFill="1"/>
    <xf numFmtId="10" fontId="0" fillId="10" borderId="0" xfId="0" applyNumberFormat="1" applyFill="1" applyAlignment="1">
      <alignment horizontal="center"/>
    </xf>
    <xf numFmtId="0" fontId="0" fillId="11" borderId="0" xfId="0" applyFill="1"/>
    <xf numFmtId="10" fontId="0" fillId="11" borderId="0" xfId="0" applyNumberFormat="1" applyFill="1" applyAlignment="1">
      <alignment horizontal="center"/>
    </xf>
    <xf numFmtId="0" fontId="0" fillId="12" borderId="0" xfId="0" applyFill="1"/>
    <xf numFmtId="10" fontId="0" fillId="12" borderId="0" xfId="0" applyNumberFormat="1" applyFill="1" applyAlignment="1">
      <alignment horizontal="center"/>
    </xf>
    <xf numFmtId="0" fontId="0" fillId="6" borderId="0" xfId="0" applyFill="1"/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6" borderId="0" xfId="0" applyFill="1" applyAlignment="1">
      <alignment horizontal="center"/>
    </xf>
    <xf numFmtId="10" fontId="0" fillId="6" borderId="0" xfId="0" applyNumberFormat="1" applyFill="1" applyAlignment="1">
      <alignment horizontal="center"/>
    </xf>
    <xf numFmtId="44" fontId="0" fillId="0" borderId="0" xfId="2" applyFont="1"/>
    <xf numFmtId="166" fontId="7" fillId="0" borderId="0" xfId="0" applyNumberFormat="1" applyFont="1"/>
    <xf numFmtId="170" fontId="7" fillId="0" borderId="0" xfId="2" applyNumberFormat="1" applyFont="1"/>
    <xf numFmtId="0" fontId="2" fillId="8" borderId="0" xfId="0" applyFont="1" applyFill="1" applyAlignment="1">
      <alignment horizontal="center" vertical="center"/>
    </xf>
    <xf numFmtId="166" fontId="7" fillId="9" borderId="0" xfId="1" applyNumberFormat="1" applyFont="1" applyFill="1" applyAlignment="1">
      <alignment horizontal="center"/>
    </xf>
    <xf numFmtId="0" fontId="7" fillId="9" borderId="0" xfId="0" applyFont="1" applyFill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8</xdr:row>
      <xdr:rowOff>0</xdr:rowOff>
    </xdr:from>
    <xdr:to>
      <xdr:col>12</xdr:col>
      <xdr:colOff>563409</xdr:colOff>
      <xdr:row>15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B22ECC-6A5D-EAE2-5BA7-343C5D3CF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7326" y="1000125"/>
          <a:ext cx="3757458" cy="12477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21</xdr:row>
      <xdr:rowOff>19051</xdr:rowOff>
    </xdr:from>
    <xdr:to>
      <xdr:col>12</xdr:col>
      <xdr:colOff>620796</xdr:colOff>
      <xdr:row>30</xdr:row>
      <xdr:rowOff>139701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71D2B6D-C3B2-3ACA-165B-C0A204102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3925" y="2476501"/>
          <a:ext cx="3773571" cy="1577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5"/>
  <sheetViews>
    <sheetView showGridLines="0" tabSelected="1" workbookViewId="0">
      <pane xSplit="1" ySplit="3" topLeftCell="B38" activePane="bottomRight" state="frozen"/>
      <selection pane="topRight" activeCell="B1" sqref="B1"/>
      <selection pane="bottomLeft" activeCell="A4" sqref="A4"/>
      <selection pane="bottomRight" activeCell="C51" sqref="C51"/>
    </sheetView>
  </sheetViews>
  <sheetFormatPr defaultColWidth="9.1796875" defaultRowHeight="13" x14ac:dyDescent="0.35"/>
  <cols>
    <col min="1" max="1" width="8.453125" style="1" customWidth="1"/>
    <col min="2" max="2" width="48.81640625" style="12" customWidth="1"/>
    <col min="3" max="3" width="15.26953125" style="1" customWidth="1"/>
    <col min="4" max="4" width="15.36328125" style="1" bestFit="1" customWidth="1"/>
    <col min="5" max="5" width="22.453125" style="1" customWidth="1"/>
    <col min="6" max="16384" width="9.1796875" style="1"/>
  </cols>
  <sheetData>
    <row r="1" spans="2:13" ht="2.25" customHeight="1" x14ac:dyDescent="0.35"/>
    <row r="2" spans="2:13" x14ac:dyDescent="0.35">
      <c r="B2" s="5" t="s">
        <v>0</v>
      </c>
      <c r="C2" s="54">
        <v>2020</v>
      </c>
      <c r="D2" s="54">
        <v>2024</v>
      </c>
      <c r="E2" s="53" t="s">
        <v>21</v>
      </c>
    </row>
    <row r="3" spans="2:13" x14ac:dyDescent="0.35">
      <c r="B3" s="16" t="s">
        <v>19</v>
      </c>
      <c r="C3" s="17">
        <v>917962</v>
      </c>
      <c r="D3" s="17">
        <v>3045348</v>
      </c>
      <c r="E3" s="21" t="s">
        <v>22</v>
      </c>
    </row>
    <row r="4" spans="2:13" ht="12.75" customHeight="1" x14ac:dyDescent="0.35">
      <c r="B4" s="39" t="s">
        <v>1</v>
      </c>
      <c r="C4" s="40">
        <v>7198</v>
      </c>
      <c r="D4" s="40">
        <v>28454</v>
      </c>
      <c r="E4" s="40" t="s">
        <v>22</v>
      </c>
    </row>
    <row r="5" spans="2:13" ht="12.75" customHeight="1" x14ac:dyDescent="0.35">
      <c r="B5" s="6" t="s">
        <v>20</v>
      </c>
      <c r="C5" s="18">
        <v>7.8412831903717107E-3</v>
      </c>
      <c r="D5" s="18">
        <v>9.3434313582552806E-3</v>
      </c>
      <c r="E5" s="49">
        <f>D5/C5-1</f>
        <v>0.19156917706123067</v>
      </c>
    </row>
    <row r="6" spans="2:13" ht="12.75" customHeight="1" x14ac:dyDescent="0.35">
      <c r="B6" s="6" t="s">
        <v>2</v>
      </c>
      <c r="C6" s="2">
        <v>15115.800000000001</v>
      </c>
      <c r="D6" s="2">
        <v>54062.6</v>
      </c>
      <c r="E6" s="2" t="s">
        <v>22</v>
      </c>
    </row>
    <row r="7" spans="2:13" ht="12.75" customHeight="1" x14ac:dyDescent="0.35">
      <c r="B7" s="6" t="s">
        <v>60</v>
      </c>
      <c r="C7" s="55">
        <f>C6/C4</f>
        <v>2.1</v>
      </c>
      <c r="D7" s="55">
        <f>D6/D4</f>
        <v>1.9</v>
      </c>
      <c r="E7" s="2"/>
    </row>
    <row r="8" spans="2:13" ht="12.75" customHeight="1" x14ac:dyDescent="0.35">
      <c r="B8" s="7" t="s">
        <v>7</v>
      </c>
      <c r="C8" s="13">
        <v>2597</v>
      </c>
      <c r="D8" s="13">
        <v>17993</v>
      </c>
      <c r="E8" s="2" t="s">
        <v>22</v>
      </c>
      <c r="F8" s="75"/>
      <c r="H8" s="91" t="s">
        <v>53</v>
      </c>
      <c r="I8" s="91"/>
      <c r="J8" s="91"/>
      <c r="K8" s="91"/>
      <c r="L8" s="91"/>
      <c r="M8" s="91"/>
    </row>
    <row r="9" spans="2:13" ht="12.75" customHeight="1" x14ac:dyDescent="0.35">
      <c r="B9" s="7" t="s">
        <v>8</v>
      </c>
      <c r="C9" s="13">
        <v>6834</v>
      </c>
      <c r="D9" s="13">
        <v>38371.1</v>
      </c>
      <c r="E9" s="2" t="s">
        <v>22</v>
      </c>
    </row>
    <row r="10" spans="2:13" ht="12.75" customHeight="1" x14ac:dyDescent="0.35">
      <c r="B10" s="56" t="s">
        <v>60</v>
      </c>
      <c r="C10" s="57">
        <f>C9/C8</f>
        <v>2.6314978821717365</v>
      </c>
      <c r="D10" s="57">
        <f>D9/D8</f>
        <v>2.1325571055410437</v>
      </c>
      <c r="E10" s="2"/>
    </row>
    <row r="11" spans="2:13" ht="12.75" customHeight="1" x14ac:dyDescent="0.35">
      <c r="B11" s="7" t="s">
        <v>55</v>
      </c>
      <c r="C11" s="45">
        <v>974.6</v>
      </c>
      <c r="D11" s="45">
        <v>974.6</v>
      </c>
      <c r="E11" s="2"/>
    </row>
    <row r="12" spans="2:13" ht="12.75" customHeight="1" x14ac:dyDescent="0.35">
      <c r="B12" s="7" t="s">
        <v>61</v>
      </c>
      <c r="C12" s="45">
        <f>C10*C11</f>
        <v>2564.6578359645746</v>
      </c>
      <c r="D12" s="45">
        <f>D10*D11</f>
        <v>2078.3901550603014</v>
      </c>
      <c r="E12" s="2"/>
    </row>
    <row r="13" spans="2:13" ht="12.75" customHeight="1" x14ac:dyDescent="0.35">
      <c r="B13" s="7" t="s">
        <v>57</v>
      </c>
      <c r="C13" s="46">
        <f>C11*C9</f>
        <v>6660416.4000000004</v>
      </c>
      <c r="D13" s="46">
        <f>D11*D9</f>
        <v>37396474.060000002</v>
      </c>
      <c r="E13" s="2"/>
    </row>
    <row r="14" spans="2:13" ht="12.75" customHeight="1" x14ac:dyDescent="0.35">
      <c r="B14" s="7" t="s">
        <v>9</v>
      </c>
      <c r="C14" s="13">
        <v>4601</v>
      </c>
      <c r="D14" s="13">
        <v>10461</v>
      </c>
      <c r="E14" s="2" t="s">
        <v>22</v>
      </c>
    </row>
    <row r="15" spans="2:13" ht="12.75" customHeight="1" x14ac:dyDescent="0.35">
      <c r="B15" s="7" t="s">
        <v>10</v>
      </c>
      <c r="C15" s="13">
        <v>8281.8000000000011</v>
      </c>
      <c r="D15" s="13">
        <v>15691.5</v>
      </c>
      <c r="E15" s="2" t="s">
        <v>22</v>
      </c>
    </row>
    <row r="16" spans="2:13" ht="12.75" customHeight="1" x14ac:dyDescent="0.35">
      <c r="B16" s="56" t="s">
        <v>60</v>
      </c>
      <c r="C16" s="57">
        <f>C15/C14</f>
        <v>1.8000000000000003</v>
      </c>
      <c r="D16" s="57">
        <f>D15/D14</f>
        <v>1.5</v>
      </c>
      <c r="E16" s="2"/>
    </row>
    <row r="17" spans="2:13" ht="12.75" customHeight="1" x14ac:dyDescent="0.35">
      <c r="B17" s="7" t="s">
        <v>58</v>
      </c>
      <c r="C17" s="45">
        <v>1285.8</v>
      </c>
      <c r="D17" s="45">
        <v>1285.8</v>
      </c>
      <c r="E17" s="2"/>
    </row>
    <row r="18" spans="2:13" ht="12.75" customHeight="1" x14ac:dyDescent="0.35">
      <c r="B18" s="56" t="s">
        <v>61</v>
      </c>
      <c r="C18" s="57">
        <f>C16*C17</f>
        <v>2314.44</v>
      </c>
      <c r="D18" s="57">
        <f>D16*D17</f>
        <v>1928.6999999999998</v>
      </c>
      <c r="E18" s="2"/>
    </row>
    <row r="19" spans="2:13" ht="12.75" customHeight="1" x14ac:dyDescent="0.35">
      <c r="B19" s="7" t="s">
        <v>57</v>
      </c>
      <c r="C19" s="46">
        <f>C17*C15</f>
        <v>10648738.440000001</v>
      </c>
      <c r="D19" s="46">
        <f>D17*D15</f>
        <v>20176130.699999999</v>
      </c>
      <c r="E19" s="2"/>
    </row>
    <row r="20" spans="2:13" ht="12.75" customHeight="1" x14ac:dyDescent="0.35">
      <c r="B20" s="47" t="s">
        <v>56</v>
      </c>
      <c r="C20" s="48">
        <f>C19+C13</f>
        <v>17309154.840000004</v>
      </c>
      <c r="D20" s="48">
        <f>D19+D13</f>
        <v>57572604.760000005</v>
      </c>
      <c r="E20" s="2"/>
    </row>
    <row r="21" spans="2:13" ht="12.75" customHeight="1" x14ac:dyDescent="0.35">
      <c r="B21" s="37" t="s">
        <v>3</v>
      </c>
      <c r="C21" s="38">
        <v>3233</v>
      </c>
      <c r="D21" s="38">
        <v>15917</v>
      </c>
      <c r="E21" s="38" t="s">
        <v>22</v>
      </c>
      <c r="H21" s="91" t="s">
        <v>54</v>
      </c>
      <c r="I21" s="91"/>
      <c r="J21" s="91"/>
      <c r="K21" s="91"/>
      <c r="L21" s="91"/>
      <c r="M21" s="91"/>
    </row>
    <row r="22" spans="2:13" ht="12.75" customHeight="1" x14ac:dyDescent="0.35">
      <c r="B22" s="8" t="s">
        <v>20</v>
      </c>
      <c r="C22" s="19">
        <v>3.5219322804211938E-3</v>
      </c>
      <c r="D22" s="19">
        <v>5.2266604670467877E-3</v>
      </c>
      <c r="E22" s="58">
        <f>D22/C22-1</f>
        <v>0.4840320741265709</v>
      </c>
    </row>
    <row r="23" spans="2:13" ht="12.75" customHeight="1" x14ac:dyDescent="0.35">
      <c r="B23" s="8" t="s">
        <v>4</v>
      </c>
      <c r="C23" s="3">
        <v>11962.1</v>
      </c>
      <c r="D23" s="3">
        <v>52526.1</v>
      </c>
      <c r="E23" s="3" t="s">
        <v>22</v>
      </c>
    </row>
    <row r="24" spans="2:13" ht="12.75" customHeight="1" x14ac:dyDescent="0.35">
      <c r="B24" s="8" t="s">
        <v>60</v>
      </c>
      <c r="C24" s="60">
        <f>C23/C21</f>
        <v>3.7</v>
      </c>
      <c r="D24" s="60">
        <f>D23/D21</f>
        <v>3.3</v>
      </c>
      <c r="E24" s="3"/>
    </row>
    <row r="25" spans="2:13" ht="12.75" customHeight="1" x14ac:dyDescent="0.35">
      <c r="B25" s="9" t="s">
        <v>11</v>
      </c>
      <c r="C25" s="14">
        <v>1301</v>
      </c>
      <c r="D25" s="14">
        <v>10157</v>
      </c>
      <c r="E25" s="3" t="s">
        <v>22</v>
      </c>
    </row>
    <row r="26" spans="2:13" ht="12.75" customHeight="1" x14ac:dyDescent="0.35">
      <c r="B26" s="9" t="s">
        <v>12</v>
      </c>
      <c r="C26" s="14">
        <v>5779.7</v>
      </c>
      <c r="D26" s="14">
        <v>38126.1</v>
      </c>
      <c r="E26" s="3" t="s">
        <v>22</v>
      </c>
    </row>
    <row r="27" spans="2:13" ht="12.75" customHeight="1" x14ac:dyDescent="0.35">
      <c r="B27" s="9" t="s">
        <v>60</v>
      </c>
      <c r="C27" s="59">
        <f>C26/C25</f>
        <v>4.4425057647963104</v>
      </c>
      <c r="D27" s="59">
        <f>D26/D25</f>
        <v>3.7536772669095204</v>
      </c>
      <c r="E27" s="3"/>
    </row>
    <row r="28" spans="2:13" ht="12.75" customHeight="1" x14ac:dyDescent="0.35">
      <c r="B28" s="9" t="s">
        <v>55</v>
      </c>
      <c r="C28" s="50">
        <v>974.6</v>
      </c>
      <c r="D28" s="50">
        <v>974.6</v>
      </c>
      <c r="E28" s="3"/>
    </row>
    <row r="29" spans="2:13" ht="12.75" customHeight="1" x14ac:dyDescent="0.35">
      <c r="B29" s="9" t="s">
        <v>61</v>
      </c>
      <c r="C29" s="50">
        <f>C28*C27</f>
        <v>4329.6661183704846</v>
      </c>
      <c r="D29" s="50">
        <f>D28*D27</f>
        <v>3658.3338643300185</v>
      </c>
      <c r="E29" s="3"/>
    </row>
    <row r="30" spans="2:13" ht="12.75" customHeight="1" x14ac:dyDescent="0.35">
      <c r="B30" s="9" t="s">
        <v>57</v>
      </c>
      <c r="C30" s="14">
        <f>C28*C26</f>
        <v>5632895.6200000001</v>
      </c>
      <c r="D30" s="14">
        <f>D28*D26</f>
        <v>37157697.060000002</v>
      </c>
      <c r="E30" s="3"/>
    </row>
    <row r="31" spans="2:13" ht="12.75" customHeight="1" x14ac:dyDescent="0.35">
      <c r="B31" s="9" t="s">
        <v>13</v>
      </c>
      <c r="C31" s="14">
        <v>1932</v>
      </c>
      <c r="D31" s="14">
        <v>5760</v>
      </c>
      <c r="E31" s="3" t="s">
        <v>22</v>
      </c>
    </row>
    <row r="32" spans="2:13" ht="12.75" customHeight="1" x14ac:dyDescent="0.35">
      <c r="B32" s="9" t="s">
        <v>14</v>
      </c>
      <c r="C32" s="14">
        <v>6182.4000000000005</v>
      </c>
      <c r="D32" s="14">
        <v>14400</v>
      </c>
      <c r="E32" s="3" t="s">
        <v>22</v>
      </c>
    </row>
    <row r="33" spans="2:5" ht="12.75" customHeight="1" x14ac:dyDescent="0.35">
      <c r="B33" s="9" t="s">
        <v>60</v>
      </c>
      <c r="C33" s="59">
        <f>C32/C31</f>
        <v>3.2</v>
      </c>
      <c r="D33" s="59">
        <f>D32/D31</f>
        <v>2.5</v>
      </c>
      <c r="E33" s="3"/>
    </row>
    <row r="34" spans="2:5" ht="12.75" customHeight="1" x14ac:dyDescent="0.35">
      <c r="B34" s="9" t="s">
        <v>58</v>
      </c>
      <c r="C34" s="50">
        <v>1285.8</v>
      </c>
      <c r="D34" s="50">
        <v>1285.8</v>
      </c>
      <c r="E34" s="3"/>
    </row>
    <row r="35" spans="2:5" ht="12.75" customHeight="1" x14ac:dyDescent="0.35">
      <c r="B35" s="9" t="s">
        <v>61</v>
      </c>
      <c r="C35" s="50">
        <f>C33*C34</f>
        <v>4114.5600000000004</v>
      </c>
      <c r="D35" s="50">
        <f>D33*D34</f>
        <v>3214.5</v>
      </c>
      <c r="E35" s="3"/>
    </row>
    <row r="36" spans="2:5" ht="12.75" customHeight="1" x14ac:dyDescent="0.35">
      <c r="B36" s="9" t="s">
        <v>57</v>
      </c>
      <c r="C36" s="50">
        <f>C34*C32</f>
        <v>7949329.9200000009</v>
      </c>
      <c r="D36" s="50">
        <f>D34*D32</f>
        <v>18515520</v>
      </c>
      <c r="E36" s="3"/>
    </row>
    <row r="37" spans="2:5" ht="12.75" customHeight="1" x14ac:dyDescent="0.35">
      <c r="B37" s="9" t="s">
        <v>59</v>
      </c>
      <c r="C37" s="50">
        <f>C36+C30</f>
        <v>13582225.540000001</v>
      </c>
      <c r="D37" s="50">
        <f>D36+D30</f>
        <v>55673217.060000002</v>
      </c>
      <c r="E37" s="3"/>
    </row>
    <row r="38" spans="2:5" ht="12.75" customHeight="1" x14ac:dyDescent="0.35">
      <c r="B38" s="35" t="s">
        <v>5</v>
      </c>
      <c r="C38" s="36">
        <v>3414</v>
      </c>
      <c r="D38" s="36">
        <v>17728</v>
      </c>
      <c r="E38" s="36" t="s">
        <v>22</v>
      </c>
    </row>
    <row r="39" spans="2:5" ht="12.75" customHeight="1" x14ac:dyDescent="0.35">
      <c r="B39" s="10" t="s">
        <v>20</v>
      </c>
      <c r="C39" s="20">
        <v>3.7191081983785823E-3</v>
      </c>
      <c r="D39" s="20">
        <v>5.8213379883021582E-3</v>
      </c>
      <c r="E39" s="58">
        <f>D39/C39-1</f>
        <v>0.56525104347329402</v>
      </c>
    </row>
    <row r="40" spans="2:5" ht="12.75" customHeight="1" x14ac:dyDescent="0.35">
      <c r="B40" s="10" t="s">
        <v>6</v>
      </c>
      <c r="C40" s="4">
        <v>2731.2000000000003</v>
      </c>
      <c r="D40" s="4">
        <v>14182.400000000001</v>
      </c>
      <c r="E40" s="4" t="s">
        <v>22</v>
      </c>
    </row>
    <row r="41" spans="2:5" ht="12.75" customHeight="1" x14ac:dyDescent="0.35">
      <c r="B41" s="10" t="s">
        <v>60</v>
      </c>
      <c r="C41" s="61">
        <f>C40/C38</f>
        <v>0.8</v>
      </c>
      <c r="D41" s="61">
        <f>D40/D38</f>
        <v>0.8</v>
      </c>
      <c r="E41" s="4"/>
    </row>
    <row r="42" spans="2:5" ht="12.75" customHeight="1" x14ac:dyDescent="0.35">
      <c r="B42" s="11" t="s">
        <v>15</v>
      </c>
      <c r="C42" s="15">
        <v>2117</v>
      </c>
      <c r="D42" s="15">
        <v>11901</v>
      </c>
      <c r="E42" s="4" t="s">
        <v>22</v>
      </c>
    </row>
    <row r="43" spans="2:5" ht="12.75" customHeight="1" x14ac:dyDescent="0.35">
      <c r="B43" s="11" t="s">
        <v>16</v>
      </c>
      <c r="C43" s="15">
        <v>1693.6000000000001</v>
      </c>
      <c r="D43" s="15">
        <v>10710.9</v>
      </c>
      <c r="E43" s="4" t="s">
        <v>22</v>
      </c>
    </row>
    <row r="44" spans="2:5" ht="12.75" customHeight="1" x14ac:dyDescent="0.35">
      <c r="B44" s="11" t="s">
        <v>60</v>
      </c>
      <c r="C44" s="63">
        <f>C43/C42</f>
        <v>0.8</v>
      </c>
      <c r="D44" s="63">
        <f>D43/D42</f>
        <v>0.9</v>
      </c>
      <c r="E44" s="4"/>
    </row>
    <row r="45" spans="2:5" ht="12.75" customHeight="1" x14ac:dyDescent="0.35">
      <c r="B45" s="11" t="s">
        <v>55</v>
      </c>
      <c r="C45" s="51">
        <v>974.6</v>
      </c>
      <c r="D45" s="51">
        <v>974.6</v>
      </c>
      <c r="E45" s="4"/>
    </row>
    <row r="46" spans="2:5" ht="12.75" customHeight="1" x14ac:dyDescent="0.35">
      <c r="B46" s="11" t="s">
        <v>62</v>
      </c>
      <c r="C46" s="51">
        <f>C45*C44</f>
        <v>779.68000000000006</v>
      </c>
      <c r="D46" s="51">
        <f>D45*D44</f>
        <v>877.14</v>
      </c>
      <c r="E46" s="4"/>
    </row>
    <row r="47" spans="2:5" ht="12.75" customHeight="1" x14ac:dyDescent="0.35">
      <c r="B47" s="11" t="s">
        <v>57</v>
      </c>
      <c r="C47" s="15">
        <f>C45*C43</f>
        <v>1650582.56</v>
      </c>
      <c r="D47" s="15">
        <f>D45*D43</f>
        <v>10438843.140000001</v>
      </c>
      <c r="E47" s="4"/>
    </row>
    <row r="48" spans="2:5" ht="12.75" customHeight="1" x14ac:dyDescent="0.35">
      <c r="B48" s="11" t="s">
        <v>17</v>
      </c>
      <c r="C48" s="15">
        <v>1297</v>
      </c>
      <c r="D48" s="15">
        <v>5827</v>
      </c>
      <c r="E48" s="4" t="s">
        <v>22</v>
      </c>
    </row>
    <row r="49" spans="2:8" ht="12.75" customHeight="1" x14ac:dyDescent="0.35">
      <c r="B49" s="11" t="s">
        <v>18</v>
      </c>
      <c r="C49" s="15">
        <v>1037.6000000000001</v>
      </c>
      <c r="D49" s="15">
        <v>3471.5000000000018</v>
      </c>
      <c r="E49" s="4" t="s">
        <v>22</v>
      </c>
    </row>
    <row r="50" spans="2:8" ht="12.75" customHeight="1" x14ac:dyDescent="0.35">
      <c r="B50" s="11" t="s">
        <v>60</v>
      </c>
      <c r="C50" s="62">
        <f>C49/C48</f>
        <v>0.80000000000000016</v>
      </c>
      <c r="D50" s="62">
        <f>D49/D48</f>
        <v>0.59576111206452753</v>
      </c>
      <c r="E50" s="4"/>
    </row>
    <row r="51" spans="2:8" ht="12.75" customHeight="1" x14ac:dyDescent="0.35">
      <c r="B51" s="11" t="s">
        <v>58</v>
      </c>
      <c r="C51" s="51">
        <v>1285.8</v>
      </c>
      <c r="D51" s="51">
        <v>1285.8</v>
      </c>
      <c r="E51" s="4"/>
    </row>
    <row r="52" spans="2:8" ht="12.75" customHeight="1" x14ac:dyDescent="0.35">
      <c r="B52" s="11" t="s">
        <v>62</v>
      </c>
      <c r="C52" s="15">
        <f>C50*C51</f>
        <v>1028.6400000000001</v>
      </c>
      <c r="D52" s="15">
        <f>D50*D51</f>
        <v>766.02963789256944</v>
      </c>
      <c r="E52" s="4"/>
    </row>
    <row r="53" spans="2:8" ht="12.75" customHeight="1" x14ac:dyDescent="0.35">
      <c r="B53" s="11" t="s">
        <v>57</v>
      </c>
      <c r="C53" s="51">
        <f>C51*C49</f>
        <v>1334146.08</v>
      </c>
      <c r="D53" s="51">
        <f>D51*D49</f>
        <v>4463654.700000002</v>
      </c>
      <c r="E53" s="4"/>
    </row>
    <row r="54" spans="2:8" ht="12.75" customHeight="1" x14ac:dyDescent="0.35">
      <c r="B54" s="11" t="s">
        <v>59</v>
      </c>
      <c r="C54" s="51">
        <f>C53+C47</f>
        <v>2984728.64</v>
      </c>
      <c r="D54" s="51">
        <f>D53+D47</f>
        <v>14902497.840000004</v>
      </c>
      <c r="E54" s="4"/>
    </row>
    <row r="55" spans="2:8" ht="5.5" customHeight="1" x14ac:dyDescent="0.35">
      <c r="B55" s="11"/>
      <c r="C55" s="15"/>
      <c r="D55" s="15"/>
      <c r="E55" s="4"/>
    </row>
    <row r="56" spans="2:8" x14ac:dyDescent="0.35">
      <c r="B56" s="33" t="s">
        <v>23</v>
      </c>
      <c r="C56" s="52">
        <v>392</v>
      </c>
      <c r="D56" s="52">
        <v>671</v>
      </c>
      <c r="E56" s="34" t="s">
        <v>22</v>
      </c>
    </row>
    <row r="57" spans="2:8" ht="12.75" customHeight="1" x14ac:dyDescent="0.35">
      <c r="B57" s="31" t="s">
        <v>52</v>
      </c>
      <c r="C57" s="32">
        <v>0.39</v>
      </c>
      <c r="D57" s="32">
        <v>0.56000000000000005</v>
      </c>
      <c r="E57" s="30" t="s">
        <v>22</v>
      </c>
    </row>
    <row r="58" spans="2:8" x14ac:dyDescent="0.35">
      <c r="B58" s="29" t="s">
        <v>24</v>
      </c>
      <c r="C58" s="32">
        <v>0.61</v>
      </c>
      <c r="D58" s="32">
        <v>0.44</v>
      </c>
      <c r="E58" s="30" t="s">
        <v>22</v>
      </c>
      <c r="F58" s="12"/>
    </row>
    <row r="59" spans="2:8" x14ac:dyDescent="0.35">
      <c r="B59" s="41" t="s">
        <v>25</v>
      </c>
      <c r="C59" s="42"/>
      <c r="D59" s="42"/>
      <c r="E59" s="42" t="s">
        <v>22</v>
      </c>
      <c r="F59" s="12"/>
    </row>
    <row r="60" spans="2:8" ht="14.5" x14ac:dyDescent="0.35">
      <c r="B60" s="23" t="s">
        <v>26</v>
      </c>
      <c r="C60" s="25">
        <v>0</v>
      </c>
      <c r="D60" s="25">
        <v>8.9999999999999993E-3</v>
      </c>
      <c r="E60" s="24" t="s">
        <v>22</v>
      </c>
      <c r="G60" s="22"/>
      <c r="H60" s="22"/>
    </row>
    <row r="61" spans="2:8" ht="14.5" x14ac:dyDescent="0.35">
      <c r="B61" s="23" t="s">
        <v>27</v>
      </c>
      <c r="C61" s="25">
        <v>7.5999999999999998E-2</v>
      </c>
      <c r="D61" s="25">
        <v>5.8000000000000003E-2</v>
      </c>
      <c r="E61" s="24" t="s">
        <v>22</v>
      </c>
      <c r="G61" s="22"/>
      <c r="H61" s="22"/>
    </row>
    <row r="62" spans="2:8" ht="14.5" x14ac:dyDescent="0.35">
      <c r="B62" s="23" t="s">
        <v>28</v>
      </c>
      <c r="C62" s="25">
        <v>3.0000000000000001E-3</v>
      </c>
      <c r="D62" s="25">
        <v>7.0000000000000001E-3</v>
      </c>
      <c r="E62" s="24" t="s">
        <v>22</v>
      </c>
      <c r="G62" s="22"/>
      <c r="H62" s="22"/>
    </row>
    <row r="63" spans="2:8" ht="14.5" x14ac:dyDescent="0.35">
      <c r="B63" s="23" t="s">
        <v>29</v>
      </c>
      <c r="C63" s="25">
        <v>3.5999999999999997E-2</v>
      </c>
      <c r="D63" s="25">
        <v>0</v>
      </c>
      <c r="E63" s="24" t="s">
        <v>22</v>
      </c>
      <c r="G63" s="22"/>
      <c r="H63" s="22"/>
    </row>
    <row r="64" spans="2:8" ht="14.5" x14ac:dyDescent="0.35">
      <c r="B64" s="23" t="s">
        <v>30</v>
      </c>
      <c r="C64" s="25">
        <v>0</v>
      </c>
      <c r="D64" s="25">
        <v>1.2999999999999999E-2</v>
      </c>
      <c r="E64" s="24" t="s">
        <v>22</v>
      </c>
      <c r="G64" s="22"/>
      <c r="H64" s="22"/>
    </row>
    <row r="65" spans="2:8" ht="14.5" x14ac:dyDescent="0.35">
      <c r="B65" s="23" t="s">
        <v>31</v>
      </c>
      <c r="C65" s="25">
        <v>3.7999999999999999E-2</v>
      </c>
      <c r="D65" s="25">
        <v>1.0999999999999999E-2</v>
      </c>
      <c r="E65" s="24" t="s">
        <v>22</v>
      </c>
      <c r="G65" s="22"/>
      <c r="H65" s="22"/>
    </row>
    <row r="66" spans="2:8" ht="14.5" x14ac:dyDescent="0.35">
      <c r="B66" s="23" t="s">
        <v>32</v>
      </c>
      <c r="C66" s="25">
        <v>0</v>
      </c>
      <c r="D66" s="25">
        <v>1E-3</v>
      </c>
      <c r="E66" s="24" t="s">
        <v>22</v>
      </c>
      <c r="G66" s="22"/>
      <c r="H66" s="22"/>
    </row>
    <row r="67" spans="2:8" ht="14.5" x14ac:dyDescent="0.35">
      <c r="B67" s="23" t="s">
        <v>33</v>
      </c>
      <c r="C67" s="25">
        <v>0</v>
      </c>
      <c r="D67" s="25">
        <v>3.0000000000000001E-3</v>
      </c>
      <c r="E67" s="24" t="s">
        <v>22</v>
      </c>
      <c r="G67" s="22"/>
      <c r="H67" s="22"/>
    </row>
    <row r="68" spans="2:8" ht="14.5" x14ac:dyDescent="0.35">
      <c r="B68" s="23" t="s">
        <v>34</v>
      </c>
      <c r="C68" s="25">
        <v>0.02</v>
      </c>
      <c r="D68" s="25">
        <v>2.4E-2</v>
      </c>
      <c r="E68" s="24" t="s">
        <v>22</v>
      </c>
      <c r="G68" s="22"/>
      <c r="H68" s="22"/>
    </row>
    <row r="69" spans="2:8" ht="14.5" x14ac:dyDescent="0.35">
      <c r="B69" s="23" t="s">
        <v>35</v>
      </c>
      <c r="C69" s="25">
        <v>0</v>
      </c>
      <c r="D69" s="25">
        <v>7.0000000000000001E-3</v>
      </c>
      <c r="E69" s="24" t="s">
        <v>22</v>
      </c>
      <c r="G69" s="22"/>
      <c r="H69" s="22"/>
    </row>
    <row r="70" spans="2:8" ht="14.5" x14ac:dyDescent="0.35">
      <c r="B70" s="23" t="s">
        <v>36</v>
      </c>
      <c r="C70" s="25">
        <v>3.0000000000000001E-3</v>
      </c>
      <c r="D70" s="25">
        <v>0</v>
      </c>
      <c r="E70" s="24" t="s">
        <v>22</v>
      </c>
      <c r="G70" s="22"/>
      <c r="H70" s="22"/>
    </row>
    <row r="71" spans="2:8" ht="14.5" x14ac:dyDescent="0.35">
      <c r="B71" s="23" t="s">
        <v>37</v>
      </c>
      <c r="C71" s="25">
        <v>0.02</v>
      </c>
      <c r="D71" s="25">
        <v>8.0000000000000002E-3</v>
      </c>
      <c r="E71" s="24" t="s">
        <v>22</v>
      </c>
      <c r="G71" s="22"/>
      <c r="H71" s="22"/>
    </row>
    <row r="72" spans="2:8" ht="14.5" x14ac:dyDescent="0.35">
      <c r="B72" s="23" t="s">
        <v>38</v>
      </c>
      <c r="C72" s="25">
        <v>5.0000000000000001E-3</v>
      </c>
      <c r="D72" s="25">
        <v>0</v>
      </c>
      <c r="E72" s="24" t="s">
        <v>22</v>
      </c>
      <c r="G72" s="22"/>
      <c r="H72" s="22"/>
    </row>
    <row r="73" spans="2:8" ht="14.5" x14ac:dyDescent="0.35">
      <c r="B73" s="23" t="s">
        <v>39</v>
      </c>
      <c r="C73" s="25">
        <v>3.0000000000000001E-3</v>
      </c>
      <c r="D73" s="25">
        <v>6.6000000000000003E-2</v>
      </c>
      <c r="E73" s="24" t="s">
        <v>22</v>
      </c>
      <c r="G73" s="22"/>
      <c r="H73" s="22"/>
    </row>
    <row r="74" spans="2:8" ht="14.5" x14ac:dyDescent="0.35">
      <c r="B74" s="23" t="s">
        <v>40</v>
      </c>
      <c r="C74" s="25">
        <v>0.38800000000000001</v>
      </c>
      <c r="D74" s="25">
        <v>0.48099999999999998</v>
      </c>
      <c r="E74" s="24" t="s">
        <v>22</v>
      </c>
      <c r="G74" s="22"/>
      <c r="H74" s="22"/>
    </row>
    <row r="75" spans="2:8" ht="14.5" x14ac:dyDescent="0.35">
      <c r="B75" s="23" t="s">
        <v>41</v>
      </c>
      <c r="C75" s="25">
        <v>3.0000000000000001E-3</v>
      </c>
      <c r="D75" s="25">
        <v>2.1000000000000001E-2</v>
      </c>
      <c r="E75" s="24" t="s">
        <v>22</v>
      </c>
      <c r="G75" s="22"/>
      <c r="H75" s="22"/>
    </row>
    <row r="76" spans="2:8" ht="14.5" x14ac:dyDescent="0.35">
      <c r="B76" s="23" t="s">
        <v>42</v>
      </c>
      <c r="C76" s="25">
        <v>9.4E-2</v>
      </c>
      <c r="D76" s="25">
        <v>0.106</v>
      </c>
      <c r="E76" s="24" t="s">
        <v>22</v>
      </c>
      <c r="G76" s="22"/>
      <c r="H76" s="22"/>
    </row>
    <row r="77" spans="2:8" ht="14.5" x14ac:dyDescent="0.35">
      <c r="B77" s="23" t="s">
        <v>43</v>
      </c>
      <c r="C77" s="25">
        <v>7.9000000000000001E-2</v>
      </c>
      <c r="D77" s="25">
        <v>4.5999999999999999E-2</v>
      </c>
      <c r="E77" s="24" t="s">
        <v>22</v>
      </c>
      <c r="G77" s="22"/>
      <c r="H77" s="22"/>
    </row>
    <row r="78" spans="2:8" ht="14.5" x14ac:dyDescent="0.35">
      <c r="B78" s="23" t="s">
        <v>44</v>
      </c>
      <c r="C78" s="25">
        <v>0.19600000000000001</v>
      </c>
      <c r="D78" s="25">
        <v>0.124</v>
      </c>
      <c r="E78" s="24" t="s">
        <v>22</v>
      </c>
      <c r="G78" s="22"/>
      <c r="H78" s="22"/>
    </row>
    <row r="79" spans="2:8" x14ac:dyDescent="0.35">
      <c r="B79" s="23" t="s">
        <v>45</v>
      </c>
      <c r="C79" s="25">
        <v>3.5999999999999997E-2</v>
      </c>
      <c r="D79" s="25">
        <v>1.4999999999999999E-2</v>
      </c>
      <c r="E79" s="24" t="s">
        <v>22</v>
      </c>
    </row>
    <row r="80" spans="2:8" x14ac:dyDescent="0.35">
      <c r="B80" s="43" t="s">
        <v>51</v>
      </c>
      <c r="C80" s="44"/>
      <c r="D80" s="44"/>
      <c r="E80" s="44" t="s">
        <v>22</v>
      </c>
    </row>
    <row r="81" spans="2:5" x14ac:dyDescent="0.35">
      <c r="B81" s="26" t="s">
        <v>46</v>
      </c>
      <c r="C81" s="28">
        <v>0.115</v>
      </c>
      <c r="D81" s="28">
        <v>7.4515648286140088E-2</v>
      </c>
      <c r="E81" s="27" t="s">
        <v>22</v>
      </c>
    </row>
    <row r="82" spans="2:5" x14ac:dyDescent="0.35">
      <c r="B82" s="26" t="s">
        <v>47</v>
      </c>
      <c r="C82" s="28">
        <v>5.9000000000000004E-2</v>
      </c>
      <c r="D82" s="28">
        <v>5.9612518628912071E-2</v>
      </c>
      <c r="E82" s="27" t="s">
        <v>22</v>
      </c>
    </row>
    <row r="83" spans="2:5" x14ac:dyDescent="0.35">
      <c r="B83" s="26" t="s">
        <v>48</v>
      </c>
      <c r="C83" s="28">
        <v>2.7999999999999997E-2</v>
      </c>
      <c r="D83" s="28">
        <v>7.4515648286140089E-3</v>
      </c>
      <c r="E83" s="27" t="s">
        <v>22</v>
      </c>
    </row>
    <row r="84" spans="2:5" x14ac:dyDescent="0.35">
      <c r="B84" s="26" t="s">
        <v>49</v>
      </c>
      <c r="C84" s="28">
        <v>0.48700000000000004</v>
      </c>
      <c r="D84" s="28">
        <v>0.67362146050670646</v>
      </c>
      <c r="E84" s="27" t="s">
        <v>22</v>
      </c>
    </row>
    <row r="85" spans="2:5" x14ac:dyDescent="0.35">
      <c r="B85" s="26" t="s">
        <v>50</v>
      </c>
      <c r="C85" s="28">
        <v>0.311</v>
      </c>
      <c r="D85" s="28">
        <v>0.18479880774962745</v>
      </c>
      <c r="E85" s="27" t="s">
        <v>22</v>
      </c>
    </row>
  </sheetData>
  <mergeCells count="2">
    <mergeCell ref="H8:M8"/>
    <mergeCell ref="H21:M2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128F-76C0-4EB0-A066-B2F1CBB4FAE8}">
  <dimension ref="B2:E70"/>
  <sheetViews>
    <sheetView workbookViewId="0">
      <selection activeCell="I23" sqref="I23:I26"/>
    </sheetView>
  </sheetViews>
  <sheetFormatPr defaultRowHeight="14.5" x14ac:dyDescent="0.35"/>
  <cols>
    <col min="2" max="2" width="15" customWidth="1"/>
    <col min="3" max="3" width="51.26953125" customWidth="1"/>
    <col min="5" max="5" width="12.1796875" bestFit="1" customWidth="1"/>
  </cols>
  <sheetData>
    <row r="2" spans="2:5" x14ac:dyDescent="0.35">
      <c r="B2" s="93" t="s">
        <v>91</v>
      </c>
      <c r="C2" s="93"/>
      <c r="D2" s="93"/>
      <c r="E2" s="93"/>
    </row>
    <row r="3" spans="2:5" x14ac:dyDescent="0.35">
      <c r="B3" s="65">
        <v>51081018</v>
      </c>
      <c r="C3" t="s">
        <v>102</v>
      </c>
    </row>
    <row r="4" spans="2:5" x14ac:dyDescent="0.35">
      <c r="B4" s="65">
        <v>9188091</v>
      </c>
      <c r="C4" t="s">
        <v>66</v>
      </c>
      <c r="D4" s="67">
        <v>2023</v>
      </c>
      <c r="E4" t="s">
        <v>64</v>
      </c>
    </row>
    <row r="5" spans="2:5" x14ac:dyDescent="0.35">
      <c r="B5" s="66">
        <f>B4/B3</f>
        <v>0.17987290308114062</v>
      </c>
      <c r="C5" t="s">
        <v>104</v>
      </c>
      <c r="D5" s="67">
        <v>2023</v>
      </c>
    </row>
    <row r="6" spans="2:5" x14ac:dyDescent="0.35">
      <c r="B6" s="65">
        <v>52229516</v>
      </c>
      <c r="C6" t="s">
        <v>92</v>
      </c>
      <c r="D6" s="67">
        <v>2024</v>
      </c>
      <c r="E6" t="s">
        <v>63</v>
      </c>
    </row>
    <row r="7" spans="2:5" x14ac:dyDescent="0.35">
      <c r="B7" s="65">
        <f>B5*B6</f>
        <v>9394674.6694428828</v>
      </c>
      <c r="C7" t="s">
        <v>103</v>
      </c>
      <c r="D7" s="67">
        <v>2023</v>
      </c>
      <c r="E7" t="s">
        <v>64</v>
      </c>
    </row>
    <row r="8" spans="2:5" x14ac:dyDescent="0.35">
      <c r="B8" s="65">
        <v>13991920</v>
      </c>
      <c r="C8" t="s">
        <v>65</v>
      </c>
      <c r="D8" s="67">
        <v>2024</v>
      </c>
      <c r="E8" t="s">
        <v>67</v>
      </c>
    </row>
    <row r="9" spans="2:5" x14ac:dyDescent="0.35">
      <c r="B9" s="88">
        <f>Neoplasias!C11</f>
        <v>974.6</v>
      </c>
      <c r="C9" t="s">
        <v>100</v>
      </c>
      <c r="D9" s="67">
        <v>2024</v>
      </c>
    </row>
    <row r="10" spans="2:5" x14ac:dyDescent="0.35">
      <c r="B10" s="88">
        <f>Neoplasias!D17</f>
        <v>1285.8</v>
      </c>
      <c r="C10" t="s">
        <v>101</v>
      </c>
      <c r="D10" s="67">
        <v>2024</v>
      </c>
    </row>
    <row r="11" spans="2:5" x14ac:dyDescent="0.35">
      <c r="B11" s="92" t="s">
        <v>72</v>
      </c>
      <c r="C11" s="92"/>
      <c r="D11" s="92"/>
      <c r="E11" s="92"/>
    </row>
    <row r="12" spans="2:5" x14ac:dyDescent="0.35">
      <c r="B12" s="68">
        <f>Neoplasias!D8/Neoplasias!D3</f>
        <v>5.9083559580054559E-3</v>
      </c>
      <c r="C12" s="67" t="s">
        <v>68</v>
      </c>
      <c r="D12" s="67">
        <v>2024</v>
      </c>
    </row>
    <row r="13" spans="2:5" x14ac:dyDescent="0.35">
      <c r="B13" s="69">
        <f>B12*B8</f>
        <v>82669.243895935695</v>
      </c>
      <c r="C13" s="67" t="s">
        <v>69</v>
      </c>
      <c r="D13" s="67">
        <v>2024</v>
      </c>
    </row>
    <row r="14" spans="2:5" x14ac:dyDescent="0.35">
      <c r="B14" s="70">
        <f>Neoplasias!D10</f>
        <v>2.1325571055410437</v>
      </c>
      <c r="C14" s="67" t="s">
        <v>70</v>
      </c>
      <c r="D14" s="67">
        <v>2024</v>
      </c>
    </row>
    <row r="15" spans="2:5" x14ac:dyDescent="0.35">
      <c r="B15" s="71">
        <f>B14*B13</f>
        <v>176296.88347998323</v>
      </c>
      <c r="C15" s="67" t="s">
        <v>71</v>
      </c>
      <c r="D15" s="67">
        <v>2024</v>
      </c>
    </row>
    <row r="16" spans="2:5" ht="6.5" customHeight="1" x14ac:dyDescent="0.35">
      <c r="D16" s="67"/>
    </row>
    <row r="17" spans="2:5" x14ac:dyDescent="0.35">
      <c r="B17" s="68">
        <f>Neoplasias!D14/Neoplasias!D3</f>
        <v>3.4350754002498238E-3</v>
      </c>
      <c r="C17" s="67" t="s">
        <v>73</v>
      </c>
      <c r="D17" s="67">
        <v>2024</v>
      </c>
    </row>
    <row r="18" spans="2:5" x14ac:dyDescent="0.35">
      <c r="B18" s="69">
        <f>B17*B7</f>
        <v>32271.415850353391</v>
      </c>
      <c r="C18" s="67" t="s">
        <v>74</v>
      </c>
      <c r="D18" s="67">
        <v>2024</v>
      </c>
    </row>
    <row r="19" spans="2:5" x14ac:dyDescent="0.35">
      <c r="B19">
        <f>Neoplasias!D16</f>
        <v>1.5</v>
      </c>
      <c r="C19" s="67" t="s">
        <v>75</v>
      </c>
      <c r="D19" s="67">
        <v>2024</v>
      </c>
    </row>
    <row r="20" spans="2:5" x14ac:dyDescent="0.35">
      <c r="B20" s="69">
        <f>B19*B18</f>
        <v>48407.123775530083</v>
      </c>
      <c r="C20" s="67" t="s">
        <v>76</v>
      </c>
      <c r="D20" s="67">
        <v>2024</v>
      </c>
    </row>
    <row r="22" spans="2:5" x14ac:dyDescent="0.35">
      <c r="B22" s="90">
        <f>B15*B9+B20*B10</f>
        <v>234060822.39016825</v>
      </c>
      <c r="C22" s="67" t="s">
        <v>56</v>
      </c>
      <c r="D22" s="67">
        <v>2024</v>
      </c>
    </row>
    <row r="23" spans="2:5" x14ac:dyDescent="0.35">
      <c r="B23" s="69"/>
      <c r="C23" s="67"/>
      <c r="D23" s="67"/>
    </row>
    <row r="25" spans="2:5" x14ac:dyDescent="0.35">
      <c r="B25" s="92" t="s">
        <v>77</v>
      </c>
      <c r="C25" s="92"/>
      <c r="D25" s="92"/>
      <c r="E25" s="92"/>
    </row>
    <row r="26" spans="2:5" x14ac:dyDescent="0.35">
      <c r="B26" s="68">
        <f>Neoplasias!D21/Neoplasias!D3</f>
        <v>5.2266604670467877E-3</v>
      </c>
      <c r="C26" s="67" t="s">
        <v>78</v>
      </c>
      <c r="D26" s="67">
        <v>2024</v>
      </c>
    </row>
    <row r="27" spans="2:5" x14ac:dyDescent="0.35">
      <c r="B27" s="69">
        <f>B26*B8</f>
        <v>73131.015122081284</v>
      </c>
      <c r="C27" s="67" t="s">
        <v>69</v>
      </c>
      <c r="D27" s="67">
        <v>2024</v>
      </c>
    </row>
    <row r="28" spans="2:5" x14ac:dyDescent="0.35">
      <c r="B28" s="70">
        <f>Neoplasias!D27</f>
        <v>3.7536772669095204</v>
      </c>
      <c r="C28" s="67" t="s">
        <v>70</v>
      </c>
      <c r="D28" s="67">
        <v>2024</v>
      </c>
    </row>
    <row r="29" spans="2:5" x14ac:dyDescent="0.35">
      <c r="B29" s="71">
        <f>B27*B28</f>
        <v>274510.22896977287</v>
      </c>
      <c r="C29" s="67" t="s">
        <v>71</v>
      </c>
      <c r="D29" s="67">
        <v>2024</v>
      </c>
    </row>
    <row r="30" spans="2:5" x14ac:dyDescent="0.35">
      <c r="D30" s="67"/>
    </row>
    <row r="31" spans="2:5" x14ac:dyDescent="0.35">
      <c r="B31" s="68">
        <f>Neoplasias!D31/Neoplasias!D3</f>
        <v>1.8914094546830117E-3</v>
      </c>
      <c r="C31" s="67" t="s">
        <v>79</v>
      </c>
      <c r="D31" s="67">
        <v>2024</v>
      </c>
    </row>
    <row r="32" spans="2:5" x14ac:dyDescent="0.35">
      <c r="B32" s="69">
        <f>B31*B7</f>
        <v>17769.176493455267</v>
      </c>
      <c r="C32" s="67" t="s">
        <v>74</v>
      </c>
      <c r="D32" s="67">
        <v>2024</v>
      </c>
    </row>
    <row r="33" spans="2:5" x14ac:dyDescent="0.35">
      <c r="B33">
        <f>Neoplasias!D33</f>
        <v>2.5</v>
      </c>
      <c r="C33" s="67" t="s">
        <v>75</v>
      </c>
      <c r="D33" s="67">
        <v>2024</v>
      </c>
    </row>
    <row r="34" spans="2:5" x14ac:dyDescent="0.35">
      <c r="B34" s="69">
        <f>B32*B33</f>
        <v>44422.941233638165</v>
      </c>
      <c r="C34" s="67" t="s">
        <v>76</v>
      </c>
      <c r="D34" s="67">
        <v>2024</v>
      </c>
    </row>
    <row r="36" spans="2:5" x14ac:dyDescent="0.35">
      <c r="B36" s="90">
        <f>B29*B9+B34*B10</f>
        <v>324656686.99215257</v>
      </c>
      <c r="C36" s="67" t="s">
        <v>56</v>
      </c>
      <c r="D36" s="67">
        <v>2024</v>
      </c>
    </row>
    <row r="38" spans="2:5" x14ac:dyDescent="0.35">
      <c r="B38" s="92" t="s">
        <v>80</v>
      </c>
      <c r="C38" s="92"/>
      <c r="D38" s="92"/>
      <c r="E38" s="92"/>
    </row>
    <row r="39" spans="2:5" x14ac:dyDescent="0.35">
      <c r="B39" s="68">
        <f>Neoplasias!D42/Neoplasias!D3</f>
        <v>3.9079277639205764E-3</v>
      </c>
      <c r="C39" s="67" t="s">
        <v>81</v>
      </c>
      <c r="D39" s="67">
        <v>2024</v>
      </c>
    </row>
    <row r="40" spans="2:5" x14ac:dyDescent="0.35">
      <c r="B40" s="69">
        <f>B39*B8</f>
        <v>54679.412638555594</v>
      </c>
      <c r="C40" s="67" t="s">
        <v>69</v>
      </c>
      <c r="D40" s="67">
        <v>2024</v>
      </c>
    </row>
    <row r="41" spans="2:5" x14ac:dyDescent="0.35">
      <c r="B41" s="70">
        <f>Neoplasias!D44</f>
        <v>0.9</v>
      </c>
      <c r="C41" s="67" t="s">
        <v>70</v>
      </c>
      <c r="D41" s="67">
        <v>2024</v>
      </c>
    </row>
    <row r="42" spans="2:5" x14ac:dyDescent="0.35">
      <c r="B42" s="71">
        <f>B40*B41</f>
        <v>49211.471374700035</v>
      </c>
      <c r="C42" s="67" t="s">
        <v>71</v>
      </c>
      <c r="D42" s="67">
        <v>2024</v>
      </c>
    </row>
    <row r="43" spans="2:5" x14ac:dyDescent="0.35">
      <c r="D43" s="67"/>
    </row>
    <row r="44" spans="2:5" x14ac:dyDescent="0.35">
      <c r="B44" s="68">
        <f>Neoplasias!D48/Neoplasias!D3</f>
        <v>1.9134102243815814E-3</v>
      </c>
      <c r="C44" s="67" t="s">
        <v>82</v>
      </c>
      <c r="D44" s="67">
        <v>2024</v>
      </c>
    </row>
    <row r="45" spans="2:5" x14ac:dyDescent="0.35">
      <c r="B45" s="69">
        <f>B44*B7</f>
        <v>17975.866567250665</v>
      </c>
      <c r="C45" s="67" t="s">
        <v>74</v>
      </c>
      <c r="D45" s="67">
        <v>2024</v>
      </c>
    </row>
    <row r="46" spans="2:5" x14ac:dyDescent="0.35">
      <c r="B46" s="70">
        <f>Neoplasias!D50</f>
        <v>0.59576111206452753</v>
      </c>
      <c r="C46" s="67" t="s">
        <v>75</v>
      </c>
      <c r="D46" s="67">
        <v>2024</v>
      </c>
    </row>
    <row r="47" spans="2:5" x14ac:dyDescent="0.35">
      <c r="B47" s="69">
        <f>B45*B46</f>
        <v>10709.322256428817</v>
      </c>
      <c r="C47" s="67" t="s">
        <v>76</v>
      </c>
      <c r="D47" s="67">
        <v>2024</v>
      </c>
    </row>
    <row r="48" spans="2:5" x14ac:dyDescent="0.35">
      <c r="B48" s="69"/>
      <c r="C48" s="67"/>
      <c r="D48" s="67"/>
    </row>
    <row r="49" spans="2:5" x14ac:dyDescent="0.35">
      <c r="B49" s="89">
        <f>B42*B9+B10*B47</f>
        <v>61731546.559098825</v>
      </c>
      <c r="C49" s="67" t="s">
        <v>56</v>
      </c>
      <c r="D49" s="67"/>
    </row>
    <row r="51" spans="2:5" x14ac:dyDescent="0.35">
      <c r="B51" s="93" t="s">
        <v>90</v>
      </c>
      <c r="C51" s="93"/>
      <c r="D51" s="93"/>
    </row>
    <row r="52" spans="2:5" x14ac:dyDescent="0.35">
      <c r="B52" s="71">
        <f>B15+B29+B42</f>
        <v>500018.58382445615</v>
      </c>
      <c r="C52" s="67" t="s">
        <v>83</v>
      </c>
      <c r="D52" s="67">
        <v>2024</v>
      </c>
    </row>
    <row r="53" spans="2:5" x14ac:dyDescent="0.35">
      <c r="B53" s="72">
        <f>Neoplasias!D45</f>
        <v>974.6</v>
      </c>
      <c r="C53" s="67" t="s">
        <v>85</v>
      </c>
      <c r="D53" s="67">
        <v>2024</v>
      </c>
    </row>
    <row r="54" spans="2:5" x14ac:dyDescent="0.35">
      <c r="B54" s="64">
        <f>B52*B53</f>
        <v>487318111.79531497</v>
      </c>
      <c r="C54" s="67" t="s">
        <v>86</v>
      </c>
      <c r="D54" s="67">
        <v>2024</v>
      </c>
      <c r="E54" s="69"/>
    </row>
    <row r="55" spans="2:5" x14ac:dyDescent="0.35">
      <c r="C55" s="67"/>
    </row>
    <row r="56" spans="2:5" x14ac:dyDescent="0.35">
      <c r="B56" s="69">
        <f>B20+B34+B47</f>
        <v>103539.38726559706</v>
      </c>
      <c r="C56" s="67" t="s">
        <v>84</v>
      </c>
      <c r="D56" s="67">
        <v>2024</v>
      </c>
    </row>
    <row r="57" spans="2:5" x14ac:dyDescent="0.35">
      <c r="B57" s="72">
        <f>Neoplasias!D51</f>
        <v>1285.8</v>
      </c>
      <c r="C57" s="67" t="s">
        <v>88</v>
      </c>
      <c r="D57" s="67">
        <v>2024</v>
      </c>
    </row>
    <row r="58" spans="2:5" x14ac:dyDescent="0.35">
      <c r="B58" s="65">
        <f>B56*B57</f>
        <v>133130944.14610469</v>
      </c>
      <c r="C58" s="67" t="s">
        <v>89</v>
      </c>
      <c r="D58" s="67">
        <v>2024</v>
      </c>
    </row>
    <row r="60" spans="2:5" x14ac:dyDescent="0.35">
      <c r="B60" s="73">
        <f>B54+B58</f>
        <v>620449055.9414196</v>
      </c>
      <c r="C60" s="74" t="s">
        <v>87</v>
      </c>
      <c r="D60" s="74">
        <v>2024</v>
      </c>
    </row>
    <row r="62" spans="2:5" x14ac:dyDescent="0.35">
      <c r="C62" s="74" t="s">
        <v>93</v>
      </c>
    </row>
    <row r="63" spans="2:5" x14ac:dyDescent="0.35">
      <c r="B63" s="77">
        <f>B67/B7</f>
        <v>4.1438369469699371E-3</v>
      </c>
      <c r="C63" s="67" t="s">
        <v>94</v>
      </c>
      <c r="D63">
        <v>2023</v>
      </c>
      <c r="E63" t="s">
        <v>64</v>
      </c>
    </row>
    <row r="64" spans="2:5" x14ac:dyDescent="0.35">
      <c r="B64" s="79">
        <f>B68/B7</f>
        <v>1.5024469177107799E-3</v>
      </c>
      <c r="C64" s="67" t="s">
        <v>97</v>
      </c>
      <c r="D64">
        <v>2023</v>
      </c>
      <c r="E64" t="s">
        <v>64</v>
      </c>
    </row>
    <row r="65" spans="2:5" x14ac:dyDescent="0.35">
      <c r="B65" s="81">
        <f>B69/B8</f>
        <v>6.7629031612530663E-3</v>
      </c>
      <c r="C65" s="67" t="s">
        <v>95</v>
      </c>
      <c r="D65">
        <v>2024</v>
      </c>
      <c r="E65" t="s">
        <v>96</v>
      </c>
    </row>
    <row r="66" spans="2:5" x14ac:dyDescent="0.35">
      <c r="B66" s="87">
        <f>B70/B8</f>
        <v>9.818595303575206E-3</v>
      </c>
      <c r="C66" s="67" t="s">
        <v>98</v>
      </c>
    </row>
    <row r="67" spans="2:5" x14ac:dyDescent="0.35">
      <c r="B67" s="76">
        <v>38930</v>
      </c>
      <c r="C67" s="83" t="s">
        <v>99</v>
      </c>
      <c r="D67" t="s">
        <v>96</v>
      </c>
    </row>
    <row r="68" spans="2:5" x14ac:dyDescent="0.35">
      <c r="B68" s="78">
        <v>14115</v>
      </c>
      <c r="C68" s="84" t="s">
        <v>99</v>
      </c>
      <c r="D68" t="s">
        <v>96</v>
      </c>
    </row>
    <row r="69" spans="2:5" x14ac:dyDescent="0.35">
      <c r="B69" s="80">
        <v>94626</v>
      </c>
      <c r="C69" s="85" t="s">
        <v>99</v>
      </c>
      <c r="D69" t="s">
        <v>96</v>
      </c>
    </row>
    <row r="70" spans="2:5" x14ac:dyDescent="0.35">
      <c r="B70" s="82">
        <v>137381</v>
      </c>
      <c r="C70" s="86" t="s">
        <v>99</v>
      </c>
      <c r="D70" t="s">
        <v>96</v>
      </c>
    </row>
  </sheetData>
  <mergeCells count="5">
    <mergeCell ref="B11:E11"/>
    <mergeCell ref="B25:E25"/>
    <mergeCell ref="B38:E38"/>
    <mergeCell ref="B51:D51"/>
    <mergeCell ref="B2:E2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8F4D22FEEBE4BA6DB3E3A25E3A10F" ma:contentTypeVersion="18" ma:contentTypeDescription="Crie um novo documento." ma:contentTypeScope="" ma:versionID="14dbdd0747b049159faa917b5ab5c717">
  <xsd:schema xmlns:xsd="http://www.w3.org/2001/XMLSchema" xmlns:xs="http://www.w3.org/2001/XMLSchema" xmlns:p="http://schemas.microsoft.com/office/2006/metadata/properties" xmlns:ns2="df84f4d0-d566-41cf-bcff-e96ac47fc7cd" xmlns:ns3="5d8d2dae-f128-432d-bddf-8bfce663fa46" targetNamespace="http://schemas.microsoft.com/office/2006/metadata/properties" ma:root="true" ma:fieldsID="01073043a316cec0c63c289f8195768f" ns2:_="" ns3:_="">
    <xsd:import namespace="df84f4d0-d566-41cf-bcff-e96ac47fc7cd"/>
    <xsd:import namespace="5d8d2dae-f128-432d-bddf-8bfce663f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4f4d0-d566-41cf-bcff-e96ac47fc7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ccc42c-9a26-4188-9d92-3ba1b55161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d2dae-f128-432d-bddf-8bfce663fa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2a5a63-fb43-45df-9964-f3613ce9f72a}" ma:internalName="TaxCatchAll" ma:showField="CatchAllData" ma:web="5d8d2dae-f128-432d-bddf-8bfce663fa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d2dae-f128-432d-bddf-8bfce663fa46" xsi:nil="true"/>
    <lcf76f155ced4ddcb4097134ff3c332f xmlns="df84f4d0-d566-41cf-bcff-e96ac47fc7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2CC91A-0C41-49C4-9250-3CEF937EFB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4f4d0-d566-41cf-bcff-e96ac47fc7cd"/>
    <ds:schemaRef ds:uri="5d8d2dae-f128-432d-bddf-8bfce663fa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0F9CF9-46D2-4576-BF22-0EA23063C6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51B9C1-8960-42BA-86D9-DB13CBEECC1B}">
  <ds:schemaRefs>
    <ds:schemaRef ds:uri="http://schemas.microsoft.com/office/2006/documentManagement/types"/>
    <ds:schemaRef ds:uri="http://schemas.microsoft.com/office/2006/metadata/properties"/>
    <ds:schemaRef ds:uri="df84f4d0-d566-41cf-bcff-e96ac47fc7cd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5d8d2dae-f128-432d-bddf-8bfce663fa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Neoplasias</vt:lpstr>
      <vt:lpstr>Brasil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Grillo</dc:creator>
  <cp:lastModifiedBy>Marcelo Carnielo</cp:lastModifiedBy>
  <dcterms:created xsi:type="dcterms:W3CDTF">2024-09-29T20:33:17Z</dcterms:created>
  <dcterms:modified xsi:type="dcterms:W3CDTF">2025-03-29T18:00:51Z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0x01010018E8F4D22FEEBE4BA6DB3E3A25E3A10F</vt:lpwstr>
  </property>
</Properties>
</file>